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труктура 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GoBack" localSheetId="0">'структура '!#REF!</definedName>
  </definedNames>
  <calcPr fullCalcOnLoad="1"/>
</workbook>
</file>

<file path=xl/sharedStrings.xml><?xml version="1.0" encoding="utf-8"?>
<sst xmlns="http://schemas.openxmlformats.org/spreadsheetml/2006/main" count="100" uniqueCount="87">
  <si>
    <t>тис. грн</t>
  </si>
  <si>
    <t>№ з/п</t>
  </si>
  <si>
    <t xml:space="preserve"> тис. грн</t>
  </si>
  <si>
    <t>В</t>
  </si>
  <si>
    <t>Виробнича собівартість, усього, у тому числі:</t>
  </si>
  <si>
    <t>прямі матеріальні витрати, у тому числі: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</si>
  <si>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</si>
  <si>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</si>
  <si>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</si>
  <si>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у тому числі:</t>
  </si>
  <si>
    <t>єдиний внесок на загальнообов'язкове державне соціальне страхування працівників</t>
  </si>
  <si>
    <t>амортизація виробничих основних засобів та нематеріальних активів, безпосередньо пов'язаних з  наданням послуги</t>
  </si>
  <si>
    <t>інші прямі витрати</t>
  </si>
  <si>
    <t>Інші операційні витрати</t>
  </si>
  <si>
    <t>Фінансові витрати</t>
  </si>
  <si>
    <t>Усього витрат повної собівартості</t>
  </si>
  <si>
    <t>податок на прибуток</t>
  </si>
  <si>
    <t>чистий прибуток, у тому числі: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</si>
  <si>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</si>
  <si>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</si>
  <si>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</si>
  <si>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</si>
  <si>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1.1</t>
  </si>
  <si>
    <t>1.1.1</t>
  </si>
  <si>
    <t>1.1.3</t>
  </si>
  <si>
    <t>1.2</t>
  </si>
  <si>
    <t>1.3</t>
  </si>
  <si>
    <t>1.3.1</t>
  </si>
  <si>
    <t>1.3.2</t>
  </si>
  <si>
    <t>1.3.3</t>
  </si>
  <si>
    <t>7.1</t>
  </si>
  <si>
    <t>7.2</t>
  </si>
  <si>
    <t>7.2.1</t>
  </si>
  <si>
    <t>7.2.2</t>
  </si>
  <si>
    <t>7.2.3</t>
  </si>
  <si>
    <t>7.2.4</t>
  </si>
  <si>
    <t>8</t>
  </si>
  <si>
    <t>(без ПДВ)</t>
  </si>
  <si>
    <t xml:space="preserve">Додаток 4 до Процедури встановлення
тарифів на централізоване
водопостачання та
водовідведення
(пункт 2.2)
</t>
  </si>
  <si>
    <t>1.1.4</t>
  </si>
  <si>
    <t>2</t>
  </si>
  <si>
    <t>3</t>
  </si>
  <si>
    <t>4</t>
  </si>
  <si>
    <t>5</t>
  </si>
  <si>
    <t>6</t>
  </si>
  <si>
    <t>7</t>
  </si>
  <si>
    <t>2015  рік</t>
  </si>
  <si>
    <t>А.А. Гавриш</t>
  </si>
  <si>
    <t>2016  рік</t>
  </si>
  <si>
    <t>грн</t>
  </si>
  <si>
    <t>Структура</t>
  </si>
  <si>
    <t>1.4</t>
  </si>
  <si>
    <t>1.4.1</t>
  </si>
  <si>
    <t>1.4.2</t>
  </si>
  <si>
    <t>1.4.3</t>
  </si>
  <si>
    <t>витрати на оплату праці</t>
  </si>
  <si>
    <t>відрахування на соцзаходи</t>
  </si>
  <si>
    <t>амортизаційні відрахування</t>
  </si>
  <si>
    <t>1.4.4</t>
  </si>
  <si>
    <t>інші витрати</t>
  </si>
  <si>
    <t>2.1</t>
  </si>
  <si>
    <t>2.2</t>
  </si>
  <si>
    <t>2.3</t>
  </si>
  <si>
    <t>2.4</t>
  </si>
  <si>
    <t>Адміністративні витрати, у т.ч.</t>
  </si>
  <si>
    <t>3.1</t>
  </si>
  <si>
    <t>3.2</t>
  </si>
  <si>
    <t>3.3</t>
  </si>
  <si>
    <t>3.4</t>
  </si>
  <si>
    <t>Витрати на збут, у т.ч.</t>
  </si>
  <si>
    <t xml:space="preserve">Розрахунковий  прибуток </t>
  </si>
  <si>
    <t>покупна вода/очищення власних стічних вод іншими суб"єктами господарювання</t>
  </si>
  <si>
    <t>Централізоване водопостачання</t>
  </si>
  <si>
    <t>Найменування показників</t>
  </si>
  <si>
    <t>тис. грн на рік</t>
  </si>
  <si>
    <t>грн/кубм</t>
  </si>
  <si>
    <t>Централізоване водовідведення</t>
  </si>
  <si>
    <t xml:space="preserve">Вартість централізованого водопостачання/водовідведення (тис.грн) </t>
  </si>
  <si>
    <t>10</t>
  </si>
  <si>
    <t>Директор КП "Прилукитепловодопостачання"</t>
  </si>
  <si>
    <t xml:space="preserve"> тарифів на централізоване водопостачання  та водовідведення КП "Прилукитепловодопостачання"</t>
  </si>
  <si>
    <t>Загальновиробничі витрати, у т.ч.</t>
  </si>
  <si>
    <t>Додаток 1</t>
  </si>
  <si>
    <t>Тариф на централізоване водопостачання/водовідведення грн/куб.м</t>
  </si>
  <si>
    <t xml:space="preserve">Обсяг водопостачання споживачам, тис. куб.м  </t>
  </si>
  <si>
    <t>до рішення виконавчого    комітету</t>
  </si>
  <si>
    <t>№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</si>
</sst>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22]d\ mmmm\ yyyy&quot; р.&quot;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0.00000000"/>
    <numFmt numFmtId="175" formatCode="0.0"/>
    <numFmt numFmtId="176" formatCode="#,##0.0"/>
    <numFmt numFmtId="177" formatCode="#,##0.000"/>
  </numFmts>
  <fonts count="56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/>
    </border>
    <border diagonalUp="1"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49" fontId="49" fillId="0" borderId="12" xfId="0" applyNumberFormat="1" applyFont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indent="15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171" fontId="49" fillId="0" borderId="10" xfId="0" applyNumberFormat="1" applyFont="1" applyBorder="1" applyAlignment="1">
      <alignment horizontal="center" wrapText="1"/>
    </xf>
    <xf numFmtId="171" fontId="49" fillId="0" borderId="10" xfId="0" applyNumberFormat="1" applyFont="1" applyBorder="1" applyAlignment="1">
      <alignment horizontal="center" vertical="center" wrapText="1"/>
    </xf>
    <xf numFmtId="171" fontId="50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1" fontId="49" fillId="0" borderId="12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49" fontId="49" fillId="0" borderId="12" xfId="0" applyNumberFormat="1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171" fontId="52" fillId="0" borderId="10" xfId="0" applyNumberFormat="1" applyFont="1" applyBorder="1" applyAlignment="1">
      <alignment horizontal="center" vertical="center" wrapText="1"/>
    </xf>
    <xf numFmtId="171" fontId="52" fillId="0" borderId="10" xfId="0" applyNumberFormat="1" applyFont="1" applyBorder="1" applyAlignment="1">
      <alignment horizontal="center" wrapText="1"/>
    </xf>
    <xf numFmtId="2" fontId="52" fillId="33" borderId="1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171" fontId="52" fillId="0" borderId="12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49" fillId="0" borderId="15" xfId="0" applyNumberFormat="1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3" fontId="55" fillId="0" borderId="21" xfId="0" applyNumberFormat="1" applyFont="1" applyBorder="1" applyAlignment="1">
      <alignment/>
    </xf>
    <xf numFmtId="49" fontId="52" fillId="0" borderId="15" xfId="0" applyNumberFormat="1" applyFont="1" applyBorder="1" applyAlignment="1">
      <alignment horizontal="center" wrapText="1"/>
    </xf>
    <xf numFmtId="0" fontId="52" fillId="0" borderId="16" xfId="0" applyFont="1" applyBorder="1" applyAlignment="1">
      <alignment wrapText="1"/>
    </xf>
    <xf numFmtId="0" fontId="52" fillId="0" borderId="22" xfId="0" applyFont="1" applyBorder="1" applyAlignment="1">
      <alignment horizontal="center" wrapText="1"/>
    </xf>
    <xf numFmtId="2" fontId="53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wrapText="1"/>
    </xf>
    <xf numFmtId="2" fontId="53" fillId="0" borderId="19" xfId="0" applyNumberFormat="1" applyFont="1" applyBorder="1" applyAlignment="1">
      <alignment horizontal="center" vertical="center" wrapText="1"/>
    </xf>
    <xf numFmtId="2" fontId="53" fillId="0" borderId="20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49" fontId="52" fillId="0" borderId="12" xfId="0" applyNumberFormat="1" applyFont="1" applyBorder="1" applyAlignment="1">
      <alignment horizontal="center" wrapText="1"/>
    </xf>
    <xf numFmtId="0" fontId="52" fillId="0" borderId="15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49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wrapText="1"/>
    </xf>
    <xf numFmtId="2" fontId="53" fillId="0" borderId="0" xfId="0" applyNumberFormat="1" applyFont="1" applyBorder="1" applyAlignment="1">
      <alignment horizontal="center" vertical="center" wrapText="1"/>
    </xf>
    <xf numFmtId="3" fontId="55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1" fillId="0" borderId="24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49" fillId="0" borderId="22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53" fillId="0" borderId="27" xfId="0" applyNumberFormat="1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2" fontId="52" fillId="0" borderId="27" xfId="0" applyNumberFormat="1" applyFont="1" applyBorder="1" applyAlignment="1">
      <alignment horizontal="center" wrapText="1"/>
    </xf>
    <xf numFmtId="2" fontId="52" fillId="0" borderId="16" xfId="0" applyNumberFormat="1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3" fillId="0" borderId="27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2" fontId="53" fillId="0" borderId="28" xfId="0" applyNumberFormat="1" applyFont="1" applyBorder="1" applyAlignment="1">
      <alignment horizontal="center" vertical="center" wrapText="1"/>
    </xf>
    <xf numFmtId="2" fontId="53" fillId="0" borderId="29" xfId="0" applyNumberFormat="1" applyFont="1" applyBorder="1" applyAlignment="1">
      <alignment horizontal="center" vertical="center" wrapText="1"/>
    </xf>
    <xf numFmtId="2" fontId="53" fillId="0" borderId="3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47;&#1074;&#1080;&#1090;&#1080;\&#1047;&#1074;&#1110;&#1090;&#1080;%20&#1053;&#1050;&#1056;&#1045;\&#1060;%20&#8470;8%20-%20&#1053;&#1050;&#1055;%20-%20&#1046;&#1050;&#1050;%202015\&#1060;&#8470;8-&#1053;&#1050;&#1055;-&#1046;&#1050;&#1050;%20%202015%201%20&#1087;&#1110;&#1074;&#1088;&#1110;&#1095;&#1095;&#1103;%20&#1074;&#1086;&#1076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47;&#1074;&#1080;&#1090;&#1080;\&#1047;&#1074;&#1110;&#1090;&#1080;%20&#1053;&#1050;&#1056;&#1045;\&#1060;.&#8470;%208-&#1053;&#1050;&#1055;-&#1046;&#1050;&#1050;%202016\&#1060;&#8470;8-&#1053;&#1050;&#1055;-&#1046;&#1050;&#1050;%20%20&#1030;%20&#1087;&#1110;&#1074;&#1088;&#1110;&#1095;&#1095;&#1103;%202016%20%20&#1088;&#1110;&#1082;%20&#1074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нкп жкк вода 1 півріччя"/>
      <sheetName val="розшифр."/>
    </sheetNames>
    <sheetDataSet>
      <sheetData sheetId="0">
        <row r="27">
          <cell r="S27">
            <v>1573</v>
          </cell>
        </row>
        <row r="31">
          <cell r="S31">
            <v>181</v>
          </cell>
        </row>
        <row r="33">
          <cell r="S33">
            <v>672</v>
          </cell>
        </row>
        <row r="34">
          <cell r="S34">
            <v>242</v>
          </cell>
        </row>
        <row r="35">
          <cell r="S35">
            <v>228</v>
          </cell>
        </row>
        <row r="40">
          <cell r="S40">
            <v>292</v>
          </cell>
        </row>
        <row r="48">
          <cell r="S48">
            <v>198</v>
          </cell>
        </row>
        <row r="56">
          <cell r="S56">
            <v>139</v>
          </cell>
        </row>
        <row r="62">
          <cell r="S62">
            <v>5</v>
          </cell>
        </row>
        <row r="114">
          <cell r="S114">
            <v>479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 нкп жкк вода "/>
      <sheetName val="розшифр."/>
    </sheetNames>
    <sheetDataSet>
      <sheetData sheetId="0">
        <row r="25">
          <cell r="S25">
            <v>2023</v>
          </cell>
        </row>
        <row r="27">
          <cell r="S27">
            <v>1814</v>
          </cell>
        </row>
        <row r="31">
          <cell r="S31">
            <v>209</v>
          </cell>
        </row>
        <row r="33">
          <cell r="S33">
            <v>1125</v>
          </cell>
        </row>
        <row r="34">
          <cell r="S34">
            <v>238</v>
          </cell>
        </row>
        <row r="35">
          <cell r="S35">
            <v>310</v>
          </cell>
        </row>
        <row r="36">
          <cell r="S36">
            <v>323</v>
          </cell>
        </row>
        <row r="48">
          <cell r="S48">
            <v>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2">
      <selection activeCell="P4" sqref="P4"/>
    </sheetView>
  </sheetViews>
  <sheetFormatPr defaultColWidth="9.140625" defaultRowHeight="15"/>
  <cols>
    <col min="1" max="1" width="5.421875" style="0" customWidth="1"/>
    <col min="2" max="2" width="35.8515625" style="0" customWidth="1"/>
    <col min="3" max="3" width="6.7109375" style="0" hidden="1" customWidth="1"/>
    <col min="4" max="4" width="10.421875" style="0" hidden="1" customWidth="1"/>
    <col min="5" max="5" width="9.57421875" style="0" hidden="1" customWidth="1"/>
    <col min="6" max="6" width="10.8515625" style="0" hidden="1" customWidth="1"/>
    <col min="7" max="7" width="9.421875" style="0" hidden="1" customWidth="1"/>
    <col min="8" max="9" width="10.28125" style="0" hidden="1" customWidth="1"/>
    <col min="10" max="10" width="13.421875" style="0" customWidth="1"/>
    <col min="11" max="11" width="15.28125" style="0" customWidth="1"/>
    <col min="12" max="12" width="9.140625" style="0" hidden="1" customWidth="1"/>
    <col min="13" max="13" width="13.140625" style="0" hidden="1" customWidth="1"/>
    <col min="14" max="15" width="9.140625" style="0" hidden="1" customWidth="1"/>
    <col min="16" max="16" width="15.7109375" style="0" customWidth="1"/>
    <col min="17" max="17" width="14.57421875" style="0" customWidth="1"/>
  </cols>
  <sheetData>
    <row r="1" spans="9:11" ht="91.5" customHeight="1" hidden="1">
      <c r="I1" s="86" t="s">
        <v>38</v>
      </c>
      <c r="J1" s="86"/>
      <c r="K1" s="86"/>
    </row>
    <row r="2" spans="9:17" ht="13.5" customHeight="1">
      <c r="I2" s="22"/>
      <c r="J2" s="22"/>
      <c r="K2" s="77" t="s">
        <v>82</v>
      </c>
      <c r="Q2" s="77"/>
    </row>
    <row r="3" spans="9:17" ht="15" customHeight="1">
      <c r="I3" s="22"/>
      <c r="J3" s="22"/>
      <c r="K3" s="77" t="s">
        <v>85</v>
      </c>
      <c r="Q3" s="77"/>
    </row>
    <row r="4" spans="9:17" ht="15" customHeight="1">
      <c r="I4" s="76"/>
      <c r="J4" s="76"/>
      <c r="K4" s="85"/>
      <c r="P4" s="110" t="s">
        <v>86</v>
      </c>
      <c r="Q4" s="77"/>
    </row>
    <row r="5" spans="1:17" ht="15" customHeight="1">
      <c r="A5" s="97" t="s">
        <v>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30.75" customHeight="1">
      <c r="A6" s="98" t="s">
        <v>80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53" customFormat="1" ht="16.5" thickBot="1">
      <c r="A7" s="50"/>
      <c r="B7" s="51"/>
      <c r="C7" s="51"/>
      <c r="D7" s="51"/>
      <c r="E7" s="51"/>
      <c r="F7" s="51"/>
      <c r="G7" s="51"/>
      <c r="H7" s="51"/>
      <c r="I7" s="51"/>
      <c r="K7" s="51"/>
      <c r="Q7" s="52" t="s">
        <v>37</v>
      </c>
    </row>
    <row r="8" spans="1:17" ht="29.25" customHeight="1" thickBot="1">
      <c r="A8" s="87" t="s">
        <v>1</v>
      </c>
      <c r="B8" s="89" t="s">
        <v>73</v>
      </c>
      <c r="C8" s="91"/>
      <c r="D8" s="103" t="s">
        <v>46</v>
      </c>
      <c r="E8" s="104"/>
      <c r="F8" s="103" t="s">
        <v>48</v>
      </c>
      <c r="G8" s="104"/>
      <c r="H8" s="93"/>
      <c r="I8" s="94"/>
      <c r="J8" s="105" t="s">
        <v>72</v>
      </c>
      <c r="K8" s="106"/>
      <c r="L8" s="4"/>
      <c r="M8" s="4"/>
      <c r="N8" s="4"/>
      <c r="O8" s="4"/>
      <c r="P8" s="105" t="s">
        <v>76</v>
      </c>
      <c r="Q8" s="106"/>
    </row>
    <row r="9" spans="1:17" ht="15.75" thickBot="1">
      <c r="A9" s="88"/>
      <c r="B9" s="90"/>
      <c r="C9" s="92"/>
      <c r="D9" s="21" t="s">
        <v>2</v>
      </c>
      <c r="E9" s="27"/>
      <c r="F9" s="21" t="s">
        <v>2</v>
      </c>
      <c r="G9" s="27"/>
      <c r="H9" s="21" t="s">
        <v>0</v>
      </c>
      <c r="I9" s="25"/>
      <c r="J9" s="21" t="s">
        <v>74</v>
      </c>
      <c r="K9" s="27" t="s">
        <v>75</v>
      </c>
      <c r="L9" s="54"/>
      <c r="M9" s="22"/>
      <c r="N9" s="22"/>
      <c r="O9" s="23"/>
      <c r="P9" s="21" t="s">
        <v>74</v>
      </c>
      <c r="Q9" s="27" t="s">
        <v>75</v>
      </c>
    </row>
    <row r="10" spans="1:17" ht="15.75" thickBot="1">
      <c r="A10" s="25">
        <v>1</v>
      </c>
      <c r="B10" s="21">
        <v>2</v>
      </c>
      <c r="C10" s="21" t="s">
        <v>3</v>
      </c>
      <c r="D10" s="21">
        <v>3</v>
      </c>
      <c r="E10" s="21">
        <v>4</v>
      </c>
      <c r="F10" s="21">
        <v>3</v>
      </c>
      <c r="G10" s="21">
        <v>4</v>
      </c>
      <c r="H10" s="21">
        <v>5</v>
      </c>
      <c r="I10" s="21">
        <v>6</v>
      </c>
      <c r="J10" s="21">
        <v>3</v>
      </c>
      <c r="K10" s="25">
        <v>4</v>
      </c>
      <c r="L10" s="4" t="s">
        <v>49</v>
      </c>
      <c r="M10" s="4" t="s">
        <v>49</v>
      </c>
      <c r="N10" s="4" t="s">
        <v>49</v>
      </c>
      <c r="O10" s="4"/>
      <c r="P10" s="55">
        <v>5</v>
      </c>
      <c r="Q10" s="56">
        <v>6</v>
      </c>
    </row>
    <row r="11" spans="1:17" ht="30" customHeight="1" thickBot="1">
      <c r="A11" s="75">
        <v>1</v>
      </c>
      <c r="B11" s="30" t="s">
        <v>4</v>
      </c>
      <c r="C11" s="31">
        <v>1</v>
      </c>
      <c r="D11" s="40">
        <f>D12+D16+D17+D21</f>
        <v>7458</v>
      </c>
      <c r="E11" s="33" t="e">
        <f aca="true" t="shared" si="0" ref="E11:E21">D11/$F$48</f>
        <v>#REF!</v>
      </c>
      <c r="F11" s="40">
        <f>F12+F16+F17+F21</f>
        <v>8002</v>
      </c>
      <c r="G11" s="33" t="e">
        <f aca="true" t="shared" si="1" ref="G11:G21">F11/$F$48</f>
        <v>#REF!</v>
      </c>
      <c r="H11" s="40">
        <f>H12+H16+H17+H21</f>
        <v>8415.533000000001</v>
      </c>
      <c r="I11" s="33" t="e">
        <f aca="true" t="shared" si="2" ref="I11:I21">H11/$H$48</f>
        <v>#REF!</v>
      </c>
      <c r="J11" s="41">
        <v>11002.69811</v>
      </c>
      <c r="K11" s="36">
        <v>5.0549</v>
      </c>
      <c r="L11" s="6">
        <f>L12+L16+L17+L21</f>
        <v>3548</v>
      </c>
      <c r="M11" s="6">
        <f>M12+M16+M17+M21</f>
        <v>3910</v>
      </c>
      <c r="N11" s="6">
        <f>N12+N16+N17+N21</f>
        <v>4092</v>
      </c>
      <c r="O11" s="6">
        <f>O12+O16+O17+O21</f>
        <v>8002</v>
      </c>
      <c r="P11" s="48">
        <v>12709.37704</v>
      </c>
      <c r="Q11" s="49">
        <v>9.7117</v>
      </c>
    </row>
    <row r="12" spans="1:17" ht="15.75" thickBot="1">
      <c r="A12" s="65" t="s">
        <v>22</v>
      </c>
      <c r="B12" s="37" t="s">
        <v>5</v>
      </c>
      <c r="C12" s="31">
        <v>2</v>
      </c>
      <c r="D12" s="40">
        <f>SUM(D13:D15)</f>
        <v>3614</v>
      </c>
      <c r="E12" s="33" t="e">
        <f t="shared" si="0"/>
        <v>#REF!</v>
      </c>
      <c r="F12" s="40">
        <f>SUM(F13:F15)</f>
        <v>3883</v>
      </c>
      <c r="G12" s="33" t="e">
        <f t="shared" si="1"/>
        <v>#REF!</v>
      </c>
      <c r="H12" s="40">
        <f>SUM(H13:H15)</f>
        <v>3562.994</v>
      </c>
      <c r="I12" s="33" t="e">
        <f t="shared" si="2"/>
        <v>#REF!</v>
      </c>
      <c r="J12" s="42">
        <v>5016.82</v>
      </c>
      <c r="K12" s="43">
        <v>2.3049</v>
      </c>
      <c r="L12" s="18">
        <v>1754</v>
      </c>
      <c r="M12" s="16">
        <f aca="true" t="shared" si="3" ref="M12:M36">D12-L12</f>
        <v>1860</v>
      </c>
      <c r="N12" s="16">
        <f>'[2]8 нкп жкк вода '!$S$25</f>
        <v>2023</v>
      </c>
      <c r="O12" s="15">
        <f aca="true" t="shared" si="4" ref="O12:O48">SUM(M12:N12)</f>
        <v>3883</v>
      </c>
      <c r="P12" s="40">
        <v>4937.38</v>
      </c>
      <c r="Q12" s="44">
        <v>3.7729</v>
      </c>
    </row>
    <row r="13" spans="1:17" ht="26.25" thickBot="1">
      <c r="A13" s="26" t="s">
        <v>23</v>
      </c>
      <c r="B13" s="78" t="s">
        <v>71</v>
      </c>
      <c r="C13" s="21">
        <v>3</v>
      </c>
      <c r="D13" s="6">
        <v>0</v>
      </c>
      <c r="E13" s="9" t="e">
        <f t="shared" si="0"/>
        <v>#REF!</v>
      </c>
      <c r="F13" s="6">
        <v>0</v>
      </c>
      <c r="G13" s="9" t="e">
        <f t="shared" si="1"/>
        <v>#REF!</v>
      </c>
      <c r="H13" s="21">
        <v>0</v>
      </c>
      <c r="I13" s="8" t="e">
        <f t="shared" si="2"/>
        <v>#REF!</v>
      </c>
      <c r="J13" s="12">
        <v>0</v>
      </c>
      <c r="K13" s="20">
        <v>0</v>
      </c>
      <c r="L13" s="19"/>
      <c r="M13" s="16">
        <f t="shared" si="3"/>
        <v>0</v>
      </c>
      <c r="N13" s="17"/>
      <c r="O13" s="15">
        <f t="shared" si="4"/>
        <v>0</v>
      </c>
      <c r="P13" s="28">
        <v>0</v>
      </c>
      <c r="Q13" s="9">
        <v>0</v>
      </c>
    </row>
    <row r="14" spans="1:17" ht="15.75" thickBot="1">
      <c r="A14" s="26" t="s">
        <v>24</v>
      </c>
      <c r="B14" s="1" t="s">
        <v>6</v>
      </c>
      <c r="C14" s="21">
        <v>5</v>
      </c>
      <c r="D14" s="7">
        <v>3223</v>
      </c>
      <c r="E14" s="9" t="e">
        <f t="shared" si="0"/>
        <v>#REF!</v>
      </c>
      <c r="F14" s="7">
        <v>3464</v>
      </c>
      <c r="G14" s="9" t="e">
        <f t="shared" si="1"/>
        <v>#REF!</v>
      </c>
      <c r="H14" s="21">
        <v>3428.351</v>
      </c>
      <c r="I14" s="8" t="e">
        <f t="shared" si="2"/>
        <v>#REF!</v>
      </c>
      <c r="J14" s="13">
        <v>4386.389999999999</v>
      </c>
      <c r="K14" s="27">
        <v>2.0152</v>
      </c>
      <c r="L14" s="18">
        <f>'[1]8 нкп жкк вода 1 півріччя'!$S$27</f>
        <v>1573</v>
      </c>
      <c r="M14" s="16">
        <f t="shared" si="3"/>
        <v>1650</v>
      </c>
      <c r="N14" s="16">
        <f>'[2]8 нкп жкк вода '!$S$27</f>
        <v>1814</v>
      </c>
      <c r="O14" s="15">
        <f t="shared" si="4"/>
        <v>3464</v>
      </c>
      <c r="P14" s="45">
        <v>3719.54</v>
      </c>
      <c r="Q14" s="24">
        <v>2.8423</v>
      </c>
    </row>
    <row r="15" spans="1:17" ht="15.75" thickBot="1">
      <c r="A15" s="26" t="s">
        <v>39</v>
      </c>
      <c r="B15" s="1" t="s">
        <v>7</v>
      </c>
      <c r="C15" s="21">
        <v>6</v>
      </c>
      <c r="D15" s="7">
        <v>391</v>
      </c>
      <c r="E15" s="9" t="e">
        <f t="shared" si="0"/>
        <v>#REF!</v>
      </c>
      <c r="F15" s="7">
        <v>419</v>
      </c>
      <c r="G15" s="9" t="e">
        <f t="shared" si="1"/>
        <v>#REF!</v>
      </c>
      <c r="H15" s="21">
        <v>134.643</v>
      </c>
      <c r="I15" s="8" t="e">
        <f t="shared" si="2"/>
        <v>#REF!</v>
      </c>
      <c r="J15" s="13">
        <v>630.43</v>
      </c>
      <c r="K15" s="27">
        <v>0.2896</v>
      </c>
      <c r="L15" s="18">
        <f>'[1]8 нкп жкк вода 1 півріччя'!$S$31</f>
        <v>181</v>
      </c>
      <c r="M15" s="16">
        <f t="shared" si="3"/>
        <v>210</v>
      </c>
      <c r="N15" s="16">
        <f>'[2]8 нкп жкк вода '!$S$31</f>
        <v>209</v>
      </c>
      <c r="O15" s="15">
        <f t="shared" si="4"/>
        <v>419</v>
      </c>
      <c r="P15" s="14">
        <v>1217.8400000000001</v>
      </c>
      <c r="Q15" s="24">
        <v>0.9306</v>
      </c>
    </row>
    <row r="16" spans="1:17" ht="15.75" thickBot="1">
      <c r="A16" s="74" t="s">
        <v>25</v>
      </c>
      <c r="B16" s="30" t="s">
        <v>8</v>
      </c>
      <c r="C16" s="31">
        <v>7</v>
      </c>
      <c r="D16" s="32">
        <v>1469</v>
      </c>
      <c r="E16" s="33" t="e">
        <f t="shared" si="0"/>
        <v>#REF!</v>
      </c>
      <c r="F16" s="32">
        <v>1922</v>
      </c>
      <c r="G16" s="33" t="e">
        <f t="shared" si="1"/>
        <v>#REF!</v>
      </c>
      <c r="H16" s="31">
        <v>2170.503</v>
      </c>
      <c r="I16" s="34" t="e">
        <f t="shared" si="2"/>
        <v>#REF!</v>
      </c>
      <c r="J16" s="35">
        <v>3696.3038999999994</v>
      </c>
      <c r="K16" s="36">
        <v>1.6982</v>
      </c>
      <c r="L16" s="18">
        <f>'[1]8 нкп жкк вода 1 півріччя'!$S$33</f>
        <v>672</v>
      </c>
      <c r="M16" s="16">
        <f t="shared" si="3"/>
        <v>797</v>
      </c>
      <c r="N16" s="16">
        <f>'[2]8 нкп жкк вода '!$S$33</f>
        <v>1125</v>
      </c>
      <c r="O16" s="15">
        <f t="shared" si="4"/>
        <v>1922</v>
      </c>
      <c r="P16" s="35">
        <v>5516.28304</v>
      </c>
      <c r="Q16" s="44">
        <v>4.2152</v>
      </c>
    </row>
    <row r="17" spans="1:17" ht="16.5" customHeight="1" thickBot="1">
      <c r="A17" s="74" t="s">
        <v>26</v>
      </c>
      <c r="B17" s="30" t="s">
        <v>9</v>
      </c>
      <c r="C17" s="31">
        <v>8</v>
      </c>
      <c r="D17" s="32">
        <f>SUM(D18:D20)</f>
        <v>1741</v>
      </c>
      <c r="E17" s="33" t="e">
        <f t="shared" si="0"/>
        <v>#REF!</v>
      </c>
      <c r="F17" s="32">
        <f>SUM(F18:F20)</f>
        <v>1782</v>
      </c>
      <c r="G17" s="33" t="e">
        <f t="shared" si="1"/>
        <v>#REF!</v>
      </c>
      <c r="H17" s="32">
        <f>SUM(H18:H20)</f>
        <v>1635.5680000000002</v>
      </c>
      <c r="I17" s="34" t="e">
        <f t="shared" si="2"/>
        <v>#REF!</v>
      </c>
      <c r="J17" s="35">
        <v>2208.63421</v>
      </c>
      <c r="K17" s="36">
        <v>1.0147</v>
      </c>
      <c r="L17" s="7">
        <f>SUM(L18:L20)</f>
        <v>830</v>
      </c>
      <c r="M17" s="7">
        <f>SUM(M18:M20)</f>
        <v>911</v>
      </c>
      <c r="N17" s="7">
        <f>SUM(N18:N20)</f>
        <v>871</v>
      </c>
      <c r="O17" s="15">
        <f t="shared" si="4"/>
        <v>1782</v>
      </c>
      <c r="P17" s="47">
        <v>2160.6940000000004</v>
      </c>
      <c r="Q17" s="44">
        <v>1.6511</v>
      </c>
    </row>
    <row r="18" spans="1:17" ht="42" customHeight="1" thickBot="1">
      <c r="A18" s="26" t="s">
        <v>27</v>
      </c>
      <c r="B18" s="1" t="s">
        <v>10</v>
      </c>
      <c r="C18" s="21">
        <v>9</v>
      </c>
      <c r="D18" s="6">
        <v>529</v>
      </c>
      <c r="E18" s="9" t="e">
        <f t="shared" si="0"/>
        <v>#REF!</v>
      </c>
      <c r="F18" s="6">
        <v>525</v>
      </c>
      <c r="G18" s="9" t="e">
        <f t="shared" si="1"/>
        <v>#REF!</v>
      </c>
      <c r="H18" s="24">
        <v>804.388</v>
      </c>
      <c r="I18" s="9" t="e">
        <f t="shared" si="2"/>
        <v>#REF!</v>
      </c>
      <c r="J18" s="14">
        <v>813.19</v>
      </c>
      <c r="K18" s="27">
        <v>0.3736</v>
      </c>
      <c r="L18" s="18">
        <f>'[1]8 нкп жкк вода 1 півріччя'!$S$34</f>
        <v>242</v>
      </c>
      <c r="M18" s="16">
        <f t="shared" si="3"/>
        <v>287</v>
      </c>
      <c r="N18" s="16">
        <f>'[2]8 нкп жкк вода '!$S$34</f>
        <v>238</v>
      </c>
      <c r="O18" s="15">
        <f t="shared" si="4"/>
        <v>525</v>
      </c>
      <c r="P18" s="14">
        <v>1213.58</v>
      </c>
      <c r="Q18" s="24">
        <v>0.9273</v>
      </c>
    </row>
    <row r="19" spans="1:17" ht="42" customHeight="1" thickBot="1">
      <c r="A19" s="26" t="s">
        <v>28</v>
      </c>
      <c r="B19" s="78" t="s">
        <v>11</v>
      </c>
      <c r="C19" s="21">
        <v>10</v>
      </c>
      <c r="D19" s="6">
        <v>442</v>
      </c>
      <c r="E19" s="9" t="e">
        <f t="shared" si="0"/>
        <v>#REF!</v>
      </c>
      <c r="F19" s="6">
        <v>524</v>
      </c>
      <c r="G19" s="9" t="e">
        <f t="shared" si="1"/>
        <v>#REF!</v>
      </c>
      <c r="H19" s="24">
        <v>298.51</v>
      </c>
      <c r="I19" s="9" t="e">
        <f t="shared" si="2"/>
        <v>#REF!</v>
      </c>
      <c r="J19" s="28">
        <v>331.94420999999994</v>
      </c>
      <c r="K19" s="27">
        <v>0.1525</v>
      </c>
      <c r="L19" s="18">
        <f>'[1]8 нкп жкк вода 1 півріччя'!$S$35</f>
        <v>228</v>
      </c>
      <c r="M19" s="16">
        <f t="shared" si="3"/>
        <v>214</v>
      </c>
      <c r="N19" s="16">
        <f>'[2]8 нкп жкк вода '!$S$35</f>
        <v>310</v>
      </c>
      <c r="O19" s="15">
        <f t="shared" si="4"/>
        <v>524</v>
      </c>
      <c r="P19" s="28">
        <v>455.12400000000014</v>
      </c>
      <c r="Q19" s="24">
        <v>0.3478</v>
      </c>
    </row>
    <row r="20" spans="1:17" ht="15.75" thickBot="1">
      <c r="A20" s="3" t="s">
        <v>29</v>
      </c>
      <c r="B20" s="1" t="s">
        <v>12</v>
      </c>
      <c r="C20" s="21">
        <v>11</v>
      </c>
      <c r="D20" s="7">
        <v>770</v>
      </c>
      <c r="E20" s="9" t="e">
        <f t="shared" si="0"/>
        <v>#REF!</v>
      </c>
      <c r="F20" s="7">
        <v>733</v>
      </c>
      <c r="G20" s="9" t="e">
        <f t="shared" si="1"/>
        <v>#REF!</v>
      </c>
      <c r="H20" s="21">
        <v>532.67</v>
      </c>
      <c r="I20" s="8" t="e">
        <f t="shared" si="2"/>
        <v>#REF!</v>
      </c>
      <c r="J20" s="29">
        <v>1063.5</v>
      </c>
      <c r="K20" s="27">
        <v>0.4886</v>
      </c>
      <c r="L20" s="19">
        <v>360</v>
      </c>
      <c r="M20" s="16">
        <f t="shared" si="3"/>
        <v>410</v>
      </c>
      <c r="N20" s="16">
        <f>'[2]8 нкп жкк вода '!$S$36</f>
        <v>323</v>
      </c>
      <c r="O20" s="15">
        <f t="shared" si="4"/>
        <v>733</v>
      </c>
      <c r="P20" s="28">
        <v>491.99</v>
      </c>
      <c r="Q20" s="24">
        <v>0.3759</v>
      </c>
    </row>
    <row r="21" spans="1:17" ht="15.75" customHeight="1" thickBot="1">
      <c r="A21" s="74" t="s">
        <v>51</v>
      </c>
      <c r="B21" s="37" t="s">
        <v>81</v>
      </c>
      <c r="C21" s="31">
        <v>12</v>
      </c>
      <c r="D21" s="32">
        <v>634</v>
      </c>
      <c r="E21" s="33" t="e">
        <f t="shared" si="0"/>
        <v>#REF!</v>
      </c>
      <c r="F21" s="32">
        <v>415</v>
      </c>
      <c r="G21" s="33" t="e">
        <f t="shared" si="1"/>
        <v>#REF!</v>
      </c>
      <c r="H21" s="31">
        <v>1046.468</v>
      </c>
      <c r="I21" s="34" t="e">
        <f t="shared" si="2"/>
        <v>#REF!</v>
      </c>
      <c r="J21" s="35">
        <v>80.94</v>
      </c>
      <c r="K21" s="36">
        <v>0.0372</v>
      </c>
      <c r="L21" s="18">
        <f>'[1]8 нкп жкк вода 1 півріччя'!$S$40</f>
        <v>292</v>
      </c>
      <c r="M21" s="16">
        <f t="shared" si="3"/>
        <v>342</v>
      </c>
      <c r="N21" s="17">
        <v>73</v>
      </c>
      <c r="O21" s="15">
        <f t="shared" si="4"/>
        <v>415</v>
      </c>
      <c r="P21" s="35">
        <v>95.02000000000001</v>
      </c>
      <c r="Q21" s="44">
        <v>0.0726</v>
      </c>
    </row>
    <row r="22" spans="1:17" ht="15.75" thickBot="1">
      <c r="A22" s="26" t="s">
        <v>52</v>
      </c>
      <c r="B22" s="1" t="s">
        <v>55</v>
      </c>
      <c r="C22" s="21"/>
      <c r="D22" s="7"/>
      <c r="E22" s="9"/>
      <c r="F22" s="7"/>
      <c r="G22" s="9"/>
      <c r="H22" s="21"/>
      <c r="I22" s="8"/>
      <c r="J22" s="13">
        <v>33.34</v>
      </c>
      <c r="K22" s="27">
        <v>0.0153</v>
      </c>
      <c r="L22" s="18"/>
      <c r="M22" s="16"/>
      <c r="N22" s="17"/>
      <c r="O22" s="15"/>
      <c r="P22" s="13">
        <v>39.14</v>
      </c>
      <c r="Q22" s="24">
        <v>0.0299</v>
      </c>
    </row>
    <row r="23" spans="1:17" ht="15.75" thickBot="1">
      <c r="A23" s="26" t="s">
        <v>53</v>
      </c>
      <c r="B23" s="1" t="s">
        <v>56</v>
      </c>
      <c r="C23" s="21"/>
      <c r="D23" s="7"/>
      <c r="E23" s="9"/>
      <c r="F23" s="7"/>
      <c r="G23" s="9"/>
      <c r="H23" s="21"/>
      <c r="I23" s="8"/>
      <c r="J23" s="13">
        <v>7.33</v>
      </c>
      <c r="K23" s="27">
        <v>0.0034</v>
      </c>
      <c r="L23" s="18"/>
      <c r="M23" s="16"/>
      <c r="N23" s="17"/>
      <c r="O23" s="15"/>
      <c r="P23" s="13">
        <v>8.61</v>
      </c>
      <c r="Q23" s="24">
        <v>0.0066</v>
      </c>
    </row>
    <row r="24" spans="1:17" ht="15.75" thickBot="1">
      <c r="A24" s="26" t="s">
        <v>54</v>
      </c>
      <c r="B24" s="1" t="s">
        <v>57</v>
      </c>
      <c r="C24" s="21"/>
      <c r="D24" s="7"/>
      <c r="E24" s="9"/>
      <c r="F24" s="7"/>
      <c r="G24" s="9"/>
      <c r="H24" s="21"/>
      <c r="I24" s="8"/>
      <c r="J24" s="13">
        <v>11.18</v>
      </c>
      <c r="K24" s="27">
        <v>0.0051</v>
      </c>
      <c r="L24" s="18"/>
      <c r="M24" s="16"/>
      <c r="N24" s="17"/>
      <c r="O24" s="15"/>
      <c r="P24" s="13">
        <v>13.129999999999999</v>
      </c>
      <c r="Q24" s="24">
        <v>0.01</v>
      </c>
    </row>
    <row r="25" spans="1:17" ht="15.75" thickBot="1">
      <c r="A25" s="26" t="s">
        <v>58</v>
      </c>
      <c r="B25" s="1" t="s">
        <v>59</v>
      </c>
      <c r="C25" s="21"/>
      <c r="D25" s="7"/>
      <c r="E25" s="9"/>
      <c r="F25" s="7"/>
      <c r="G25" s="9"/>
      <c r="H25" s="21"/>
      <c r="I25" s="8"/>
      <c r="J25" s="13">
        <v>29.089999999999996</v>
      </c>
      <c r="K25" s="27">
        <v>0.0134</v>
      </c>
      <c r="L25" s="18"/>
      <c r="M25" s="16"/>
      <c r="N25" s="17"/>
      <c r="O25" s="15"/>
      <c r="P25" s="13">
        <v>34.140000000000015</v>
      </c>
      <c r="Q25" s="24">
        <v>0.0261</v>
      </c>
    </row>
    <row r="26" spans="1:17" ht="15.75" thickBot="1">
      <c r="A26" s="74" t="s">
        <v>40</v>
      </c>
      <c r="B26" s="30" t="s">
        <v>64</v>
      </c>
      <c r="C26" s="31">
        <v>13</v>
      </c>
      <c r="D26" s="32">
        <v>440</v>
      </c>
      <c r="E26" s="33" t="e">
        <f>D26/$F$48</f>
        <v>#REF!</v>
      </c>
      <c r="F26" s="32">
        <v>515</v>
      </c>
      <c r="G26" s="33" t="e">
        <f>F26/$F$48</f>
        <v>#REF!</v>
      </c>
      <c r="H26" s="31">
        <v>473.82</v>
      </c>
      <c r="I26" s="34" t="e">
        <f>H26/$H$48</f>
        <v>#REF!</v>
      </c>
      <c r="J26" s="35">
        <v>777.95</v>
      </c>
      <c r="K26" s="36">
        <v>0.3574</v>
      </c>
      <c r="L26" s="18">
        <f>'[1]8 нкп жкк вода 1 півріччя'!$S$48</f>
        <v>198</v>
      </c>
      <c r="M26" s="16">
        <f t="shared" si="3"/>
        <v>242</v>
      </c>
      <c r="N26" s="16">
        <f>'[2]8 нкп жкк вода '!$S$48</f>
        <v>273</v>
      </c>
      <c r="O26" s="15">
        <f t="shared" si="4"/>
        <v>515</v>
      </c>
      <c r="P26" s="46">
        <v>913.24</v>
      </c>
      <c r="Q26" s="44">
        <v>0.6978</v>
      </c>
    </row>
    <row r="27" spans="1:17" ht="15.75" thickBot="1">
      <c r="A27" s="26" t="s">
        <v>60</v>
      </c>
      <c r="B27" s="1" t="s">
        <v>55</v>
      </c>
      <c r="C27" s="31"/>
      <c r="D27" s="32"/>
      <c r="E27" s="33"/>
      <c r="F27" s="32"/>
      <c r="G27" s="33"/>
      <c r="H27" s="31"/>
      <c r="I27" s="34"/>
      <c r="J27" s="13">
        <v>596.82</v>
      </c>
      <c r="K27" s="27">
        <v>0.2742</v>
      </c>
      <c r="L27" s="18"/>
      <c r="M27" s="16"/>
      <c r="N27" s="16"/>
      <c r="O27" s="15"/>
      <c r="P27" s="45">
        <v>700.62</v>
      </c>
      <c r="Q27" s="24">
        <v>0.5354</v>
      </c>
    </row>
    <row r="28" spans="1:17" ht="15.75" thickBot="1">
      <c r="A28" s="26" t="s">
        <v>61</v>
      </c>
      <c r="B28" s="1" t="s">
        <v>56</v>
      </c>
      <c r="C28" s="31"/>
      <c r="D28" s="32"/>
      <c r="E28" s="33"/>
      <c r="F28" s="32"/>
      <c r="G28" s="33"/>
      <c r="H28" s="31"/>
      <c r="I28" s="34"/>
      <c r="J28" s="13">
        <v>131.3</v>
      </c>
      <c r="K28" s="27">
        <v>0.0603</v>
      </c>
      <c r="L28" s="18"/>
      <c r="M28" s="16"/>
      <c r="N28" s="16"/>
      <c r="O28" s="15"/>
      <c r="P28" s="45">
        <v>154.14</v>
      </c>
      <c r="Q28" s="24">
        <v>0.1178</v>
      </c>
    </row>
    <row r="29" spans="1:17" ht="15.75" thickBot="1">
      <c r="A29" s="26" t="s">
        <v>62</v>
      </c>
      <c r="B29" s="1" t="s">
        <v>57</v>
      </c>
      <c r="C29" s="31"/>
      <c r="D29" s="32"/>
      <c r="E29" s="33"/>
      <c r="F29" s="32"/>
      <c r="G29" s="33"/>
      <c r="H29" s="31"/>
      <c r="I29" s="34"/>
      <c r="J29" s="13">
        <v>2.34</v>
      </c>
      <c r="K29" s="27">
        <v>0.0011</v>
      </c>
      <c r="L29" s="18"/>
      <c r="M29" s="16"/>
      <c r="N29" s="16"/>
      <c r="O29" s="15"/>
      <c r="P29" s="45">
        <v>2.75</v>
      </c>
      <c r="Q29" s="24">
        <v>0.0021</v>
      </c>
    </row>
    <row r="30" spans="1:17" ht="15.75" thickBot="1">
      <c r="A30" s="26" t="s">
        <v>63</v>
      </c>
      <c r="B30" s="1" t="s">
        <v>59</v>
      </c>
      <c r="C30" s="31"/>
      <c r="D30" s="32"/>
      <c r="E30" s="33"/>
      <c r="F30" s="32"/>
      <c r="G30" s="33"/>
      <c r="H30" s="31"/>
      <c r="I30" s="34"/>
      <c r="J30" s="13">
        <v>47.48999999999998</v>
      </c>
      <c r="K30" s="27">
        <v>0.0218</v>
      </c>
      <c r="L30" s="18"/>
      <c r="M30" s="16"/>
      <c r="N30" s="16"/>
      <c r="O30" s="15"/>
      <c r="P30" s="45">
        <v>55.73000000000002</v>
      </c>
      <c r="Q30" s="24">
        <v>0.0426</v>
      </c>
    </row>
    <row r="31" spans="1:17" ht="15.75" thickBot="1">
      <c r="A31" s="74" t="s">
        <v>41</v>
      </c>
      <c r="B31" s="30" t="s">
        <v>69</v>
      </c>
      <c r="C31" s="31">
        <v>14</v>
      </c>
      <c r="D31" s="32">
        <v>300</v>
      </c>
      <c r="E31" s="33" t="e">
        <f>D31/$F$48</f>
        <v>#REF!</v>
      </c>
      <c r="F31" s="32">
        <v>291</v>
      </c>
      <c r="G31" s="33" t="e">
        <f>F31/$F$48</f>
        <v>#REF!</v>
      </c>
      <c r="H31" s="31">
        <v>310.304</v>
      </c>
      <c r="I31" s="34" t="e">
        <f>H31/$H$48</f>
        <v>#REF!</v>
      </c>
      <c r="J31" s="35">
        <v>219.10394448800002</v>
      </c>
      <c r="K31" s="36">
        <v>0.1007</v>
      </c>
      <c r="L31" s="18">
        <f>'[1]8 нкп жкк вода 1 півріччя'!$S$56</f>
        <v>139</v>
      </c>
      <c r="M31" s="16">
        <f t="shared" si="3"/>
        <v>161</v>
      </c>
      <c r="N31" s="17">
        <v>130</v>
      </c>
      <c r="O31" s="15">
        <f t="shared" si="4"/>
        <v>291</v>
      </c>
      <c r="P31" s="35">
        <v>257.208978312</v>
      </c>
      <c r="Q31" s="44">
        <v>0.1965</v>
      </c>
    </row>
    <row r="32" spans="1:17" ht="15.75" thickBot="1">
      <c r="A32" s="26" t="s">
        <v>65</v>
      </c>
      <c r="B32" s="1" t="s">
        <v>55</v>
      </c>
      <c r="C32" s="31"/>
      <c r="D32" s="32"/>
      <c r="E32" s="33"/>
      <c r="F32" s="32"/>
      <c r="G32" s="33"/>
      <c r="H32" s="31"/>
      <c r="I32" s="34"/>
      <c r="J32" s="13">
        <v>161.18532480000002</v>
      </c>
      <c r="K32" s="27">
        <v>0.0741</v>
      </c>
      <c r="L32" s="18"/>
      <c r="M32" s="16"/>
      <c r="N32" s="17"/>
      <c r="O32" s="15"/>
      <c r="P32" s="13">
        <v>189.21755520000002</v>
      </c>
      <c r="Q32" s="24">
        <v>0.1446</v>
      </c>
    </row>
    <row r="33" spans="1:17" ht="15.75" thickBot="1">
      <c r="A33" s="26" t="s">
        <v>66</v>
      </c>
      <c r="B33" s="1" t="s">
        <v>56</v>
      </c>
      <c r="C33" s="31"/>
      <c r="D33" s="32"/>
      <c r="E33" s="33"/>
      <c r="F33" s="32"/>
      <c r="G33" s="33"/>
      <c r="H33" s="31"/>
      <c r="I33" s="34"/>
      <c r="J33" s="13">
        <v>35.45941868800001</v>
      </c>
      <c r="K33" s="27">
        <v>0.0163</v>
      </c>
      <c r="L33" s="18"/>
      <c r="M33" s="16"/>
      <c r="N33" s="17"/>
      <c r="O33" s="15"/>
      <c r="P33" s="13">
        <v>41.626274112</v>
      </c>
      <c r="Q33" s="24">
        <v>0.0318</v>
      </c>
    </row>
    <row r="34" spans="1:17" ht="15.75" thickBot="1">
      <c r="A34" s="26" t="s">
        <v>67</v>
      </c>
      <c r="B34" s="1" t="s">
        <v>57</v>
      </c>
      <c r="C34" s="31"/>
      <c r="D34" s="32"/>
      <c r="E34" s="33"/>
      <c r="F34" s="32"/>
      <c r="G34" s="33"/>
      <c r="H34" s="31"/>
      <c r="I34" s="34"/>
      <c r="J34" s="13">
        <v>0</v>
      </c>
      <c r="K34" s="27">
        <v>0</v>
      </c>
      <c r="L34" s="18"/>
      <c r="M34" s="16"/>
      <c r="N34" s="17"/>
      <c r="O34" s="15"/>
      <c r="P34" s="13">
        <v>0</v>
      </c>
      <c r="Q34" s="24">
        <v>0</v>
      </c>
    </row>
    <row r="35" spans="1:17" ht="15.75" thickBot="1">
      <c r="A35" s="26" t="s">
        <v>68</v>
      </c>
      <c r="B35" s="1" t="s">
        <v>59</v>
      </c>
      <c r="C35" s="31"/>
      <c r="D35" s="32"/>
      <c r="E35" s="33"/>
      <c r="F35" s="32"/>
      <c r="G35" s="33"/>
      <c r="H35" s="31"/>
      <c r="I35" s="34"/>
      <c r="J35" s="13">
        <v>22.459201</v>
      </c>
      <c r="K35" s="27">
        <v>0.0103</v>
      </c>
      <c r="L35" s="18"/>
      <c r="M35" s="16"/>
      <c r="N35" s="17"/>
      <c r="O35" s="15"/>
      <c r="P35" s="13">
        <v>26.36514899999998</v>
      </c>
      <c r="Q35" s="24">
        <v>0.0201</v>
      </c>
    </row>
    <row r="36" spans="1:17" ht="15.75" thickBot="1">
      <c r="A36" s="74" t="s">
        <v>42</v>
      </c>
      <c r="B36" s="30" t="s">
        <v>13</v>
      </c>
      <c r="C36" s="31">
        <v>15</v>
      </c>
      <c r="D36" s="32">
        <v>36</v>
      </c>
      <c r="E36" s="33" t="e">
        <f>D36/$F$48</f>
        <v>#REF!</v>
      </c>
      <c r="F36" s="32">
        <v>55</v>
      </c>
      <c r="G36" s="33" t="e">
        <f>F36/$F$48</f>
        <v>#REF!</v>
      </c>
      <c r="H36" s="31">
        <v>0</v>
      </c>
      <c r="I36" s="34" t="e">
        <f aca="true" t="shared" si="5" ref="I36:I46">H36/$H$48</f>
        <v>#REF!</v>
      </c>
      <c r="J36" s="38">
        <v>0</v>
      </c>
      <c r="K36" s="36">
        <v>0</v>
      </c>
      <c r="L36" s="18">
        <f>'[1]8 нкп жкк вода 1 півріччя'!$S$62</f>
        <v>5</v>
      </c>
      <c r="M36" s="16">
        <f t="shared" si="3"/>
        <v>31</v>
      </c>
      <c r="N36" s="17">
        <v>24</v>
      </c>
      <c r="O36" s="15">
        <f t="shared" si="4"/>
        <v>55</v>
      </c>
      <c r="P36" s="38">
        <v>0</v>
      </c>
      <c r="Q36" s="44">
        <v>0</v>
      </c>
    </row>
    <row r="37" spans="1:17" ht="15.75" thickBot="1">
      <c r="A37" s="74" t="s">
        <v>43</v>
      </c>
      <c r="B37" s="30" t="s">
        <v>14</v>
      </c>
      <c r="C37" s="31">
        <v>16</v>
      </c>
      <c r="D37" s="32">
        <v>0</v>
      </c>
      <c r="E37" s="33" t="e">
        <f>D37/$F$48</f>
        <v>#REF!</v>
      </c>
      <c r="F37" s="32">
        <v>0</v>
      </c>
      <c r="G37" s="33" t="e">
        <f>F37/$F$48</f>
        <v>#REF!</v>
      </c>
      <c r="H37" s="31">
        <v>0</v>
      </c>
      <c r="I37" s="34" t="e">
        <f t="shared" si="5"/>
        <v>#REF!</v>
      </c>
      <c r="J37" s="31">
        <v>0</v>
      </c>
      <c r="K37" s="36">
        <v>0</v>
      </c>
      <c r="L37" s="19"/>
      <c r="M37" s="17"/>
      <c r="N37" s="17"/>
      <c r="O37" s="15">
        <f t="shared" si="4"/>
        <v>0</v>
      </c>
      <c r="P37" s="31">
        <v>0</v>
      </c>
      <c r="Q37" s="44">
        <v>0</v>
      </c>
    </row>
    <row r="38" spans="1:17" ht="15.75" customHeight="1" thickBot="1">
      <c r="A38" s="74" t="s">
        <v>44</v>
      </c>
      <c r="B38" s="37" t="s">
        <v>15</v>
      </c>
      <c r="C38" s="31">
        <v>17</v>
      </c>
      <c r="D38" s="32">
        <f>D11+D26+D31+D36+D37</f>
        <v>8234</v>
      </c>
      <c r="E38" s="33" t="e">
        <f>D38/$F$48</f>
        <v>#REF!</v>
      </c>
      <c r="F38" s="32">
        <f>F11+F26+F31+F36+F37</f>
        <v>8863</v>
      </c>
      <c r="G38" s="33" t="e">
        <f>F38/$F$48</f>
        <v>#REF!</v>
      </c>
      <c r="H38" s="32">
        <f>H11+H26+H31+H36+H37</f>
        <v>9199.657000000001</v>
      </c>
      <c r="I38" s="34" t="e">
        <f t="shared" si="5"/>
        <v>#REF!</v>
      </c>
      <c r="J38" s="39">
        <v>11999.752054488</v>
      </c>
      <c r="K38" s="36">
        <v>5.513</v>
      </c>
      <c r="L38" s="7">
        <f>L11+L26+L31+L36+L37</f>
        <v>3890</v>
      </c>
      <c r="M38" s="7">
        <f>M11+M26+M31+M36+M37</f>
        <v>4344</v>
      </c>
      <c r="N38" s="7">
        <f>N11+N26+N31+N36+N37</f>
        <v>4519</v>
      </c>
      <c r="O38" s="15">
        <f t="shared" si="4"/>
        <v>8863</v>
      </c>
      <c r="P38" s="39">
        <v>13879.826018312</v>
      </c>
      <c r="Q38" s="44">
        <v>10.6061</v>
      </c>
    </row>
    <row r="39" spans="1:17" ht="15.75" thickBot="1">
      <c r="A39" s="57" t="s">
        <v>45</v>
      </c>
      <c r="B39" s="30" t="s">
        <v>70</v>
      </c>
      <c r="C39" s="31">
        <v>18</v>
      </c>
      <c r="D39" s="32">
        <v>131</v>
      </c>
      <c r="E39" s="33" t="e">
        <f>D39/$F$48</f>
        <v>#REF!</v>
      </c>
      <c r="F39" s="32">
        <v>-378</v>
      </c>
      <c r="G39" s="33" t="e">
        <f>F39/$F$48</f>
        <v>#REF!</v>
      </c>
      <c r="H39" s="31">
        <f>H40+H41</f>
        <v>0</v>
      </c>
      <c r="I39" s="34" t="e">
        <f t="shared" si="5"/>
        <v>#REF!</v>
      </c>
      <c r="J39" s="38">
        <v>0</v>
      </c>
      <c r="K39" s="36">
        <v>0</v>
      </c>
      <c r="L39" s="18">
        <f>'[1]8 нкп жкк вода 1 півріччя'!$S$114</f>
        <v>479</v>
      </c>
      <c r="M39" s="16">
        <f>D39-L39</f>
        <v>-348</v>
      </c>
      <c r="N39" s="17">
        <v>-30</v>
      </c>
      <c r="O39" s="15">
        <f t="shared" si="4"/>
        <v>-378</v>
      </c>
      <c r="P39" s="38">
        <v>0</v>
      </c>
      <c r="Q39" s="42">
        <v>0</v>
      </c>
    </row>
    <row r="40" spans="1:17" ht="15.75" thickBot="1">
      <c r="A40" s="26" t="s">
        <v>30</v>
      </c>
      <c r="B40" s="1" t="s">
        <v>16</v>
      </c>
      <c r="C40" s="21">
        <v>19</v>
      </c>
      <c r="D40" s="2"/>
      <c r="E40" s="2"/>
      <c r="F40" s="2"/>
      <c r="G40" s="2"/>
      <c r="H40" s="21">
        <v>0</v>
      </c>
      <c r="I40" s="8" t="e">
        <f t="shared" si="5"/>
        <v>#REF!</v>
      </c>
      <c r="J40" s="11">
        <v>0</v>
      </c>
      <c r="K40" s="27">
        <v>0</v>
      </c>
      <c r="L40" s="19"/>
      <c r="M40" s="17"/>
      <c r="N40" s="17"/>
      <c r="O40" s="15">
        <f t="shared" si="4"/>
        <v>0</v>
      </c>
      <c r="P40" s="11">
        <v>0</v>
      </c>
      <c r="Q40" s="12">
        <v>0</v>
      </c>
    </row>
    <row r="41" spans="1:17" ht="15.75" thickBot="1">
      <c r="A41" s="26" t="s">
        <v>31</v>
      </c>
      <c r="B41" s="1" t="s">
        <v>17</v>
      </c>
      <c r="C41" s="21">
        <v>20</v>
      </c>
      <c r="D41" s="2"/>
      <c r="E41" s="2"/>
      <c r="F41" s="2"/>
      <c r="G41" s="2"/>
      <c r="H41" s="21">
        <f>SUM(H42:H45)</f>
        <v>0</v>
      </c>
      <c r="I41" s="8" t="e">
        <f t="shared" si="5"/>
        <v>#REF!</v>
      </c>
      <c r="J41" s="11">
        <v>0</v>
      </c>
      <c r="K41" s="27">
        <v>0</v>
      </c>
      <c r="L41" s="19"/>
      <c r="M41" s="17"/>
      <c r="N41" s="17"/>
      <c r="O41" s="15">
        <f t="shared" si="4"/>
        <v>0</v>
      </c>
      <c r="P41" s="11">
        <v>0</v>
      </c>
      <c r="Q41" s="12">
        <v>0</v>
      </c>
    </row>
    <row r="42" spans="1:17" ht="15.75" thickBot="1">
      <c r="A42" s="26" t="s">
        <v>32</v>
      </c>
      <c r="B42" s="1" t="s">
        <v>18</v>
      </c>
      <c r="C42" s="21">
        <v>21</v>
      </c>
      <c r="D42" s="2"/>
      <c r="E42" s="2"/>
      <c r="F42" s="2"/>
      <c r="G42" s="2"/>
      <c r="H42" s="21">
        <v>0</v>
      </c>
      <c r="I42" s="8" t="e">
        <f t="shared" si="5"/>
        <v>#REF!</v>
      </c>
      <c r="J42" s="11">
        <v>0</v>
      </c>
      <c r="K42" s="27">
        <v>0</v>
      </c>
      <c r="L42" s="19"/>
      <c r="M42" s="17"/>
      <c r="N42" s="17"/>
      <c r="O42" s="15">
        <f t="shared" si="4"/>
        <v>0</v>
      </c>
      <c r="P42" s="11">
        <v>0</v>
      </c>
      <c r="Q42" s="12">
        <v>0</v>
      </c>
    </row>
    <row r="43" spans="1:17" ht="15.75" thickBot="1">
      <c r="A43" s="26" t="s">
        <v>33</v>
      </c>
      <c r="B43" s="1" t="s">
        <v>19</v>
      </c>
      <c r="C43" s="21">
        <v>22</v>
      </c>
      <c r="D43" s="2"/>
      <c r="E43" s="2"/>
      <c r="F43" s="2"/>
      <c r="G43" s="2"/>
      <c r="H43" s="21">
        <v>0</v>
      </c>
      <c r="I43" s="8" t="e">
        <f t="shared" si="5"/>
        <v>#REF!</v>
      </c>
      <c r="J43" s="11">
        <v>0</v>
      </c>
      <c r="K43" s="27">
        <v>0</v>
      </c>
      <c r="L43" s="19"/>
      <c r="M43" s="17"/>
      <c r="N43" s="17"/>
      <c r="O43" s="15">
        <f t="shared" si="4"/>
        <v>0</v>
      </c>
      <c r="P43" s="11">
        <v>0</v>
      </c>
      <c r="Q43" s="12">
        <v>0</v>
      </c>
    </row>
    <row r="44" spans="1:17" ht="27" thickBot="1">
      <c r="A44" s="26" t="s">
        <v>34</v>
      </c>
      <c r="B44" s="1" t="s">
        <v>20</v>
      </c>
      <c r="C44" s="21">
        <v>23</v>
      </c>
      <c r="D44" s="2"/>
      <c r="E44" s="2"/>
      <c r="F44" s="2"/>
      <c r="G44" s="2"/>
      <c r="H44" s="21">
        <v>0</v>
      </c>
      <c r="I44" s="8" t="e">
        <f t="shared" si="5"/>
        <v>#REF!</v>
      </c>
      <c r="J44" s="11">
        <v>0</v>
      </c>
      <c r="K44" s="27">
        <v>0</v>
      </c>
      <c r="L44" s="19"/>
      <c r="M44" s="17"/>
      <c r="N44" s="17"/>
      <c r="O44" s="15">
        <f t="shared" si="4"/>
        <v>0</v>
      </c>
      <c r="P44" s="11">
        <v>0</v>
      </c>
      <c r="Q44" s="12">
        <v>0</v>
      </c>
    </row>
    <row r="45" spans="1:17" ht="15.75" thickBot="1">
      <c r="A45" s="26" t="s">
        <v>35</v>
      </c>
      <c r="B45" s="1" t="s">
        <v>21</v>
      </c>
      <c r="C45" s="21">
        <v>24</v>
      </c>
      <c r="D45" s="2"/>
      <c r="E45" s="2"/>
      <c r="F45" s="2"/>
      <c r="G45" s="2"/>
      <c r="H45" s="21">
        <v>0</v>
      </c>
      <c r="I45" s="8" t="e">
        <f t="shared" si="5"/>
        <v>#REF!</v>
      </c>
      <c r="J45" s="11">
        <v>0</v>
      </c>
      <c r="K45" s="27">
        <v>0</v>
      </c>
      <c r="L45" s="19"/>
      <c r="M45" s="17"/>
      <c r="N45" s="17"/>
      <c r="O45" s="15">
        <f t="shared" si="4"/>
        <v>0</v>
      </c>
      <c r="P45" s="11">
        <v>0</v>
      </c>
      <c r="Q45" s="12">
        <v>0</v>
      </c>
    </row>
    <row r="46" spans="1:17" ht="26.25" thickBot="1">
      <c r="A46" s="57" t="s">
        <v>36</v>
      </c>
      <c r="B46" s="37" t="s">
        <v>77</v>
      </c>
      <c r="C46" s="21">
        <v>25</v>
      </c>
      <c r="D46" s="7">
        <f>D38+D39</f>
        <v>8365</v>
      </c>
      <c r="E46" s="10" t="e">
        <f>E38+E39</f>
        <v>#REF!</v>
      </c>
      <c r="F46" s="7">
        <f>F38+F39</f>
        <v>8485</v>
      </c>
      <c r="G46" s="10" t="e">
        <f>G38+G39</f>
        <v>#REF!</v>
      </c>
      <c r="H46" s="7">
        <f>H38+H39</f>
        <v>9199.657000000001</v>
      </c>
      <c r="I46" s="8" t="e">
        <f t="shared" si="5"/>
        <v>#REF!</v>
      </c>
      <c r="J46" s="107">
        <v>11999.752054488</v>
      </c>
      <c r="K46" s="108"/>
      <c r="L46" s="58">
        <f>L38+L39</f>
        <v>4369</v>
      </c>
      <c r="M46" s="59">
        <f>M38+M39</f>
        <v>3996</v>
      </c>
      <c r="N46" s="59">
        <f>N38+N39</f>
        <v>4489</v>
      </c>
      <c r="O46" s="15">
        <f t="shared" si="4"/>
        <v>8485</v>
      </c>
      <c r="P46" s="109">
        <v>13879.826018312</v>
      </c>
      <c r="Q46" s="108"/>
    </row>
    <row r="47" spans="1:17" ht="27.75" customHeight="1" thickBot="1">
      <c r="A47" s="60">
        <v>9</v>
      </c>
      <c r="B47" s="37" t="s">
        <v>83</v>
      </c>
      <c r="C47" s="31">
        <v>31</v>
      </c>
      <c r="D47" s="61"/>
      <c r="E47" s="38" t="e">
        <f>ROUND(E46,2)</f>
        <v>#REF!</v>
      </c>
      <c r="F47" s="61"/>
      <c r="G47" s="38" t="e">
        <f>ROUND(G46,2)</f>
        <v>#REF!</v>
      </c>
      <c r="H47" s="61"/>
      <c r="I47" s="38" t="e">
        <f>ROUND(I46,2)</f>
        <v>#REF!</v>
      </c>
      <c r="J47" s="101">
        <v>5.51</v>
      </c>
      <c r="K47" s="102"/>
      <c r="L47" s="62"/>
      <c r="M47" s="63"/>
      <c r="N47" s="63"/>
      <c r="O47" s="64">
        <f>SUM(M47:N47)</f>
        <v>0</v>
      </c>
      <c r="P47" s="101">
        <v>10.61</v>
      </c>
      <c r="Q47" s="102"/>
    </row>
    <row r="48" spans="1:17" ht="26.25" customHeight="1" thickBot="1">
      <c r="A48" s="65" t="s">
        <v>78</v>
      </c>
      <c r="B48" s="66" t="s">
        <v>84</v>
      </c>
      <c r="C48" s="67">
        <v>26</v>
      </c>
      <c r="D48" s="68" t="e">
        <f>SUM(#REF!)</f>
        <v>#REF!</v>
      </c>
      <c r="E48" s="69"/>
      <c r="F48" s="68" t="e">
        <f>SUM(#REF!)</f>
        <v>#REF!</v>
      </c>
      <c r="G48" s="69"/>
      <c r="H48" s="68" t="e">
        <f>SUM(#REF!)</f>
        <v>#REF!</v>
      </c>
      <c r="I48" s="69"/>
      <c r="J48" s="95">
        <v>2176.62</v>
      </c>
      <c r="K48" s="96"/>
      <c r="L48" s="70" t="e">
        <f>SUM(#REF!)</f>
        <v>#REF!</v>
      </c>
      <c r="M48" s="71" t="e">
        <f>SUM(#REF!)</f>
        <v>#REF!</v>
      </c>
      <c r="N48" s="71" t="e">
        <f>SUM(#REF!)</f>
        <v>#REF!</v>
      </c>
      <c r="O48" s="64" t="e">
        <f t="shared" si="4"/>
        <v>#REF!</v>
      </c>
      <c r="P48" s="99">
        <v>1308.66</v>
      </c>
      <c r="Q48" s="100"/>
    </row>
    <row r="49" spans="1:17" ht="26.25" customHeight="1">
      <c r="A49" s="79"/>
      <c r="B49" s="80"/>
      <c r="C49" s="81"/>
      <c r="D49" s="82"/>
      <c r="E49" s="81"/>
      <c r="F49" s="82"/>
      <c r="G49" s="81"/>
      <c r="H49" s="82"/>
      <c r="I49" s="81"/>
      <c r="J49" s="82"/>
      <c r="K49" s="82"/>
      <c r="L49" s="82"/>
      <c r="M49" s="82"/>
      <c r="N49" s="82"/>
      <c r="O49" s="83"/>
      <c r="P49" s="84"/>
      <c r="Q49" s="84"/>
    </row>
    <row r="50" spans="2:16" ht="26.25" customHeight="1">
      <c r="B50" s="72" t="s">
        <v>79</v>
      </c>
      <c r="P50" s="73" t="s">
        <v>47</v>
      </c>
    </row>
    <row r="51" ht="15.75">
      <c r="B51" s="5"/>
    </row>
    <row r="52" ht="15.75">
      <c r="B52" s="5"/>
    </row>
  </sheetData>
  <sheetProtection/>
  <mergeCells count="17">
    <mergeCell ref="D8:E8"/>
    <mergeCell ref="F8:G8"/>
    <mergeCell ref="J8:K8"/>
    <mergeCell ref="P47:Q47"/>
    <mergeCell ref="P8:Q8"/>
    <mergeCell ref="J46:K46"/>
    <mergeCell ref="P46:Q46"/>
    <mergeCell ref="I1:K1"/>
    <mergeCell ref="A8:A9"/>
    <mergeCell ref="B8:B9"/>
    <mergeCell ref="C8:C9"/>
    <mergeCell ref="H8:I8"/>
    <mergeCell ref="J48:K48"/>
    <mergeCell ref="A5:Q5"/>
    <mergeCell ref="A6:Q6"/>
    <mergeCell ref="P48:Q48"/>
    <mergeCell ref="J47:K47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2017-10-04T13:25:56Z</dcterms:modified>
  <cp:category/>
  <cp:version/>
  <cp:contentType/>
  <cp:contentStatus/>
</cp:coreProperties>
</file>